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troduction" sheetId="1" r:id="rId4"/>
    <sheet state="visible" name="MMY" sheetId="2" r:id="rId5"/>
    <sheet state="visible" name="XIRR" sheetId="3" r:id="rId6"/>
    <sheet state="visible" name="GsecSDL" sheetId="4" r:id="rId7"/>
  </sheets>
  <definedNames/>
  <calcPr/>
</workbook>
</file>

<file path=xl/sharedStrings.xml><?xml version="1.0" encoding="utf-8"?>
<sst xmlns="http://schemas.openxmlformats.org/spreadsheetml/2006/main" count="95" uniqueCount="62">
  <si>
    <t>When to Use</t>
  </si>
  <si>
    <t>MMY (Money Market Yield)</t>
  </si>
  <si>
    <t>Example T bills, CDs (Certificate of Deposits), CPs (Commercial Paper)</t>
  </si>
  <si>
    <t>Any Corporate bond or Gsec with less than 1 year maturity and no intermediate coupons/cash flows</t>
  </si>
  <si>
    <t>XIRR (Extended Internal Rate of Return)</t>
  </si>
  <si>
    <t>Use for bonds/debt instruments of longer than 1 year maturity for calculating annualized yield</t>
  </si>
  <si>
    <t>Can be used for regular cash flows and irregular cash flows</t>
  </si>
  <si>
    <t>All corporate bonds of more than 1 year maturity where yield is quoted on annulized basis</t>
  </si>
  <si>
    <t>Gsec/SDL</t>
  </si>
  <si>
    <t>All government securities and SDLs (State Development Loans) unless less than 1 year and no intermediate coupons</t>
  </si>
  <si>
    <t>Gsecs and SDLs yield is quoted on semi-annual basis as coupon is paid half yearly in Indian debt market</t>
  </si>
  <si>
    <t>Pls note</t>
  </si>
  <si>
    <t>In debt market price is quoted upto 4 decimal points (or rounded off)</t>
  </si>
  <si>
    <t>yield is quoted upto 2 decimal points (or rounded off)</t>
  </si>
  <si>
    <t>For calculating Price</t>
  </si>
  <si>
    <t>Deal Date/Trade Date</t>
  </si>
  <si>
    <t>Settlement Date</t>
  </si>
  <si>
    <t>Security Description</t>
  </si>
  <si>
    <t>Deal Quantity (Rs.)</t>
  </si>
  <si>
    <t>Maturity Value</t>
  </si>
  <si>
    <t>Deal Price (Rs.)</t>
  </si>
  <si>
    <t>YTM / Yield ( % )</t>
  </si>
  <si>
    <t>Maturity Date</t>
  </si>
  <si>
    <t>No of days</t>
  </si>
  <si>
    <t>Market Value of  Security</t>
  </si>
  <si>
    <t>02/03/2023 MATURING 364 DTB</t>
  </si>
  <si>
    <t>For calculating Yield</t>
  </si>
  <si>
    <t>green cells to be inputted</t>
  </si>
  <si>
    <t>BOND YTM and PRICE Calculation</t>
  </si>
  <si>
    <t>Input Values</t>
  </si>
  <si>
    <t>5.45% NTPC 2025 Bond Cash flow</t>
  </si>
  <si>
    <t>Name of Bond</t>
  </si>
  <si>
    <t>NTPC Ltd</t>
  </si>
  <si>
    <t>Price</t>
  </si>
  <si>
    <t>Coupon</t>
  </si>
  <si>
    <t>Accc</t>
  </si>
  <si>
    <t>Maturity Date of Bond</t>
  </si>
  <si>
    <t>YTM</t>
  </si>
  <si>
    <t>Maturity Value of Bond</t>
  </si>
  <si>
    <t>Interest Payment Frequency</t>
  </si>
  <si>
    <t>Annual</t>
  </si>
  <si>
    <t>Desired YTM</t>
  </si>
  <si>
    <t>Bond Price</t>
  </si>
  <si>
    <t>Interest Payment dates</t>
  </si>
  <si>
    <t>15 Oct every year</t>
  </si>
  <si>
    <t>Last IP</t>
  </si>
  <si>
    <t>Trade Date</t>
  </si>
  <si>
    <t>Settlement date</t>
  </si>
  <si>
    <t>No of days in the Year</t>
  </si>
  <si>
    <t>Date of Cash flows</t>
  </si>
  <si>
    <t>Cash flow</t>
  </si>
  <si>
    <t>Last Interest Payment Date</t>
  </si>
  <si>
    <t>Day Count Method</t>
  </si>
  <si>
    <t>Actual/Actual</t>
  </si>
  <si>
    <t>Face Value per bond (redemption Value)</t>
  </si>
  <si>
    <t>Day Count Basis (European 30/360)</t>
  </si>
  <si>
    <t>Coupon Frequency</t>
  </si>
  <si>
    <t>Security description</t>
  </si>
  <si>
    <t>FV bought</t>
  </si>
  <si>
    <t>Yield</t>
  </si>
  <si>
    <t>Market Value</t>
  </si>
  <si>
    <t>06.54 GOVT. STOCK 2032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</si>
</sst>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/d/yyyy"/>
    <numFmt numFmtId="165" formatCode="0.0000"/>
    <numFmt numFmtId="166" formatCode="0.0000%"/>
  </numFmts>
  <fonts count="12">
    <font>
      <sz val="10.0"/>
      <color rgb="FF000000"/>
      <name val="Arial"/>
      <scheme val="minor"/>
    </font>
    <font>
      <b/>
      <i/>
      <color theme="1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b/>
      <sz val="11.0"/>
      <color theme="1"/>
      <name val="Calibri"/>
    </font>
    <font>
      <sz val="11.0"/>
      <color theme="1"/>
      <name val="Calibri"/>
    </font>
    <font>
      <b/>
      <sz val="11.0"/>
      <color rgb="FFFF0000"/>
      <name val="Calibri"/>
    </font>
    <font>
      <b/>
      <sz val="16.0"/>
      <color theme="1"/>
      <name val="Calibri"/>
    </font>
    <font>
      <b/>
      <sz val="11.0"/>
      <color rgb="FF00B050"/>
      <name val="Calibri"/>
    </font>
    <font>
      <b/>
      <color theme="1"/>
      <name val="Arial"/>
    </font>
    <font>
      <b/>
      <sz val="12.0"/>
      <color theme="1"/>
      <name val="Calibri"/>
    </font>
    <font>
      <b/>
      <sz val="14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4" numFmtId="0" xfId="0" applyAlignment="1" applyFont="1">
      <alignment readingOrder="0" vertical="bottom"/>
    </xf>
    <xf borderId="0" fillId="0" fontId="4" numFmtId="0" xfId="0" applyAlignment="1" applyFont="1">
      <alignment shrinkToFit="0" vertical="bottom" wrapText="0"/>
    </xf>
    <xf borderId="0" fillId="0" fontId="4" numFmtId="0" xfId="0" applyAlignment="1" applyFont="1">
      <alignment vertical="bottom"/>
    </xf>
    <xf borderId="1" fillId="0" fontId="4" numFmtId="0" xfId="0" applyAlignment="1" applyBorder="1" applyFont="1">
      <alignment vertical="bottom"/>
    </xf>
    <xf borderId="1" fillId="0" fontId="4" numFmtId="0" xfId="0" applyAlignment="1" applyBorder="1" applyFont="1">
      <alignment shrinkToFit="0" vertical="bottom" wrapText="0"/>
    </xf>
    <xf borderId="1" fillId="0" fontId="4" numFmtId="0" xfId="0" applyAlignment="1" applyBorder="1" applyFont="1">
      <alignment readingOrder="0" vertical="bottom"/>
    </xf>
    <xf borderId="1" fillId="0" fontId="4" numFmtId="0" xfId="0" applyAlignment="1" applyBorder="1" applyFont="1">
      <alignment readingOrder="0" shrinkToFit="0" vertical="bottom" wrapText="0"/>
    </xf>
    <xf borderId="1" fillId="2" fontId="5" numFmtId="164" xfId="0" applyAlignment="1" applyBorder="1" applyFill="1" applyFont="1" applyNumberFormat="1">
      <alignment horizontal="center" vertical="bottom"/>
    </xf>
    <xf borderId="1" fillId="2" fontId="5" numFmtId="14" xfId="0" applyAlignment="1" applyBorder="1" applyFont="1" applyNumberFormat="1">
      <alignment horizontal="center" vertical="bottom"/>
    </xf>
    <xf borderId="1" fillId="2" fontId="5" numFmtId="0" xfId="0" applyAlignment="1" applyBorder="1" applyFont="1">
      <alignment vertical="bottom"/>
    </xf>
    <xf borderId="1" fillId="2" fontId="5" numFmtId="0" xfId="0" applyAlignment="1" applyBorder="1" applyFont="1">
      <alignment horizontal="right" vertical="bottom"/>
    </xf>
    <xf borderId="1" fillId="0" fontId="6" numFmtId="165" xfId="0" applyAlignment="1" applyBorder="1" applyFont="1" applyNumberFormat="1">
      <alignment horizontal="right" vertical="bottom"/>
    </xf>
    <xf borderId="1" fillId="2" fontId="4" numFmtId="2" xfId="0" applyAlignment="1" applyBorder="1" applyFont="1" applyNumberFormat="1">
      <alignment horizontal="right" vertical="bottom"/>
    </xf>
    <xf borderId="1" fillId="2" fontId="5" numFmtId="14" xfId="0" applyAlignment="1" applyBorder="1" applyFont="1" applyNumberFormat="1">
      <alignment horizontal="right" vertical="bottom"/>
    </xf>
    <xf borderId="1" fillId="0" fontId="5" numFmtId="0" xfId="0" applyAlignment="1" applyBorder="1" applyFont="1">
      <alignment horizontal="right" vertical="bottom"/>
    </xf>
    <xf borderId="1" fillId="2" fontId="4" numFmtId="165" xfId="0" applyAlignment="1" applyBorder="1" applyFont="1" applyNumberFormat="1">
      <alignment horizontal="right" readingOrder="0" vertical="bottom"/>
    </xf>
    <xf borderId="1" fillId="3" fontId="6" numFmtId="2" xfId="0" applyAlignment="1" applyBorder="1" applyFill="1" applyFont="1" applyNumberFormat="1">
      <alignment horizontal="right" vertical="bottom"/>
    </xf>
    <xf borderId="0" fillId="2" fontId="3" numFmtId="0" xfId="0" applyFont="1"/>
    <xf borderId="0" fillId="0" fontId="5" numFmtId="0" xfId="0" applyAlignment="1" applyFont="1">
      <alignment vertical="bottom"/>
    </xf>
    <xf borderId="0" fillId="0" fontId="7" numFmtId="0" xfId="0" applyAlignment="1" applyFont="1">
      <alignment shrinkToFit="0" vertical="bottom" wrapText="0"/>
    </xf>
    <xf borderId="1" fillId="0" fontId="8" numFmtId="0" xfId="0" applyAlignment="1" applyBorder="1" applyFont="1">
      <alignment shrinkToFit="0" vertical="bottom" wrapText="0"/>
    </xf>
    <xf borderId="0" fillId="2" fontId="5" numFmtId="0" xfId="0" applyAlignment="1" applyFont="1">
      <alignment vertical="bottom"/>
    </xf>
    <xf borderId="0" fillId="0" fontId="9" numFmtId="165" xfId="0" applyAlignment="1" applyFont="1" applyNumberFormat="1">
      <alignment horizontal="right" vertical="bottom"/>
    </xf>
    <xf borderId="0" fillId="0" fontId="5" numFmtId="165" xfId="0" applyAlignment="1" applyFont="1" applyNumberFormat="1">
      <alignment vertical="bottom"/>
    </xf>
    <xf borderId="0" fillId="0" fontId="8" numFmtId="0" xfId="0" applyAlignment="1" applyFont="1">
      <alignment vertical="bottom"/>
    </xf>
    <xf borderId="0" fillId="0" fontId="5" numFmtId="165" xfId="0" applyAlignment="1" applyFont="1" applyNumberFormat="1">
      <alignment horizontal="right" vertical="bottom"/>
    </xf>
    <xf borderId="0" fillId="2" fontId="5" numFmtId="15" xfId="0" applyAlignment="1" applyFont="1" applyNumberFormat="1">
      <alignment horizontal="right" vertical="bottom"/>
    </xf>
    <xf borderId="1" fillId="4" fontId="6" numFmtId="166" xfId="0" applyAlignment="1" applyBorder="1" applyFill="1" applyFont="1" applyNumberFormat="1">
      <alignment horizontal="right" vertical="bottom"/>
    </xf>
    <xf borderId="0" fillId="2" fontId="5" numFmtId="0" xfId="0" applyAlignment="1" applyFont="1">
      <alignment horizontal="right" vertical="bottom"/>
    </xf>
    <xf borderId="0" fillId="2" fontId="4" numFmtId="0" xfId="0" applyAlignment="1" applyFont="1">
      <alignment vertical="bottom"/>
    </xf>
    <xf borderId="0" fillId="0" fontId="4" numFmtId="166" xfId="0" applyAlignment="1" applyFont="1" applyNumberFormat="1">
      <alignment horizontal="right" readingOrder="0" vertical="bottom"/>
    </xf>
    <xf borderId="1" fillId="4" fontId="6" numFmtId="165" xfId="0" applyAlignment="1" applyBorder="1" applyFont="1" applyNumberFormat="1">
      <alignment horizontal="right" vertical="bottom"/>
    </xf>
    <xf borderId="1" fillId="2" fontId="5" numFmtId="0" xfId="0" applyAlignment="1" applyBorder="1" applyFont="1">
      <alignment shrinkToFit="0" vertical="bottom" wrapText="0"/>
    </xf>
    <xf borderId="0" fillId="0" fontId="5" numFmtId="15" xfId="0" applyAlignment="1" applyFont="1" applyNumberFormat="1">
      <alignment horizontal="right" vertical="bottom"/>
    </xf>
    <xf borderId="0" fillId="0" fontId="5" numFmtId="15" xfId="0" applyAlignment="1" applyFont="1" applyNumberFormat="1">
      <alignment vertical="bottom"/>
    </xf>
    <xf borderId="0" fillId="0" fontId="5" numFmtId="10" xfId="0" applyAlignment="1" applyFont="1" applyNumberFormat="1">
      <alignment vertical="bottom"/>
    </xf>
    <xf borderId="0" fillId="0" fontId="5" numFmtId="0" xfId="0" applyAlignment="1" applyFont="1">
      <alignment horizontal="right" vertical="bottom"/>
    </xf>
    <xf borderId="0" fillId="0" fontId="5" numFmtId="2" xfId="0" applyAlignment="1" applyFont="1" applyNumberFormat="1">
      <alignment vertical="bottom"/>
    </xf>
    <xf borderId="0" fillId="0" fontId="5" numFmtId="14" xfId="0" applyAlignment="1" applyFont="1" applyNumberFormat="1">
      <alignment vertical="bottom"/>
    </xf>
    <xf borderId="0" fillId="0" fontId="10" numFmtId="0" xfId="0" applyAlignment="1" applyFont="1">
      <alignment readingOrder="0" shrinkToFit="0" vertical="bottom" wrapText="1"/>
    </xf>
    <xf borderId="0" fillId="0" fontId="11" numFmtId="0" xfId="0" applyAlignment="1" applyFont="1">
      <alignment shrinkToFit="0" vertical="bottom" wrapText="1"/>
    </xf>
    <xf borderId="0" fillId="0" fontId="11" numFmtId="0" xfId="0" applyAlignment="1" applyFont="1">
      <alignment shrinkToFit="0" vertical="bottom" wrapText="1"/>
    </xf>
    <xf borderId="1" fillId="0" fontId="10" numFmtId="0" xfId="0" applyAlignment="1" applyBorder="1" applyFont="1">
      <alignment shrinkToFit="0" vertical="bottom" wrapText="1"/>
    </xf>
    <xf borderId="1" fillId="0" fontId="10" numFmtId="0" xfId="0" applyAlignment="1" applyBorder="1" applyFont="1">
      <alignment shrinkToFit="0" vertical="bottom" wrapText="1"/>
    </xf>
    <xf borderId="1" fillId="0" fontId="10" numFmtId="0" xfId="0" applyAlignment="1" applyBorder="1" applyFont="1">
      <alignment readingOrder="0" shrinkToFit="0" vertical="bottom" wrapText="1"/>
    </xf>
    <xf borderId="1" fillId="2" fontId="5" numFmtId="15" xfId="0" applyAlignment="1" applyBorder="1" applyFont="1" applyNumberFormat="1">
      <alignment horizontal="right" vertical="bottom"/>
    </xf>
    <xf borderId="1" fillId="2" fontId="5" numFmtId="10" xfId="0" applyAlignment="1" applyBorder="1" applyFont="1" applyNumberFormat="1">
      <alignment horizontal="right" vertical="bottom"/>
    </xf>
    <xf borderId="1" fillId="2" fontId="5" numFmtId="0" xfId="0" applyAlignment="1" applyBorder="1" applyFont="1">
      <alignment readingOrder="0" vertical="bottom"/>
    </xf>
    <xf borderId="1" fillId="0" fontId="5" numFmtId="2" xfId="0" applyAlignment="1" applyBorder="1" applyFont="1" applyNumberFormat="1">
      <alignment horizontal="right" vertical="bottom"/>
    </xf>
    <xf borderId="1" fillId="2" fontId="5" numFmtId="165" xfId="0" applyAlignment="1" applyBorder="1" applyFont="1" applyNumberFormat="1">
      <alignment horizontal="right" readingOrder="0" vertical="bottom"/>
    </xf>
    <xf borderId="1" fillId="3" fontId="6" numFmtId="10" xfId="0" applyAlignment="1" applyBorder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3.13"/>
  </cols>
  <sheetData>
    <row r="1">
      <c r="B1" s="1" t="s">
        <v>0</v>
      </c>
    </row>
    <row r="2">
      <c r="A2" s="2" t="s">
        <v>1</v>
      </c>
      <c r="B2" s="3" t="s">
        <v>2</v>
      </c>
    </row>
    <row r="3">
      <c r="B3" s="3" t="s">
        <v>3</v>
      </c>
    </row>
    <row r="5">
      <c r="A5" s="2" t="s">
        <v>4</v>
      </c>
      <c r="B5" s="3" t="s">
        <v>5</v>
      </c>
    </row>
    <row r="6">
      <c r="B6" s="3" t="s">
        <v>6</v>
      </c>
    </row>
    <row r="7">
      <c r="B7" s="3" t="s">
        <v>7</v>
      </c>
    </row>
    <row r="9">
      <c r="A9" s="2" t="s">
        <v>8</v>
      </c>
      <c r="B9" s="3" t="s">
        <v>9</v>
      </c>
    </row>
    <row r="10">
      <c r="B10" s="3" t="s">
        <v>10</v>
      </c>
    </row>
    <row r="13">
      <c r="A13" s="2" t="s">
        <v>11</v>
      </c>
    </row>
    <row r="14">
      <c r="A14" s="3" t="s">
        <v>12</v>
      </c>
    </row>
    <row r="15">
      <c r="A15" s="3" t="s">
        <v>13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2" max="2" width="16.88"/>
    <col customWidth="1" min="3" max="3" width="26.13"/>
    <col customWidth="1" min="10" max="10" width="18.0"/>
  </cols>
  <sheetData>
    <row r="1">
      <c r="A1" s="4" t="s">
        <v>14</v>
      </c>
      <c r="B1" s="5"/>
      <c r="C1" s="6"/>
      <c r="D1" s="6"/>
      <c r="E1" s="6"/>
      <c r="F1" s="6"/>
      <c r="G1" s="6"/>
      <c r="H1" s="6"/>
      <c r="I1" s="6"/>
      <c r="J1" s="5"/>
    </row>
    <row r="2">
      <c r="A2" s="7" t="s">
        <v>15</v>
      </c>
      <c r="B2" s="8" t="s">
        <v>16</v>
      </c>
      <c r="C2" s="9" t="s">
        <v>17</v>
      </c>
      <c r="D2" s="7" t="s">
        <v>18</v>
      </c>
      <c r="E2" s="9" t="s">
        <v>19</v>
      </c>
      <c r="F2" s="7" t="s">
        <v>20</v>
      </c>
      <c r="G2" s="7" t="s">
        <v>21</v>
      </c>
      <c r="H2" s="7" t="s">
        <v>22</v>
      </c>
      <c r="I2" s="7" t="s">
        <v>23</v>
      </c>
      <c r="J2" s="10" t="s">
        <v>24</v>
      </c>
    </row>
    <row r="3">
      <c r="A3" s="11">
        <v>44784.0</v>
      </c>
      <c r="B3" s="12">
        <v>44785.0</v>
      </c>
      <c r="C3" s="13" t="s">
        <v>25</v>
      </c>
      <c r="D3" s="14">
        <v>100000.0</v>
      </c>
      <c r="E3" s="14">
        <v>100.0</v>
      </c>
      <c r="F3" s="15">
        <f>E3/((G3% *I3/365)+1)</f>
        <v>96.78616886</v>
      </c>
      <c r="G3" s="16">
        <v>6.0</v>
      </c>
      <c r="H3" s="17">
        <v>44987.0</v>
      </c>
      <c r="I3" s="18">
        <f>H3-B3</f>
        <v>202</v>
      </c>
      <c r="J3" s="18">
        <f>F3/100 *D3</f>
        <v>96786.16886</v>
      </c>
    </row>
    <row r="5">
      <c r="A5" s="2" t="s">
        <v>26</v>
      </c>
    </row>
    <row r="6">
      <c r="A6" s="7" t="s">
        <v>15</v>
      </c>
      <c r="B6" s="8" t="s">
        <v>16</v>
      </c>
      <c r="C6" s="9" t="s">
        <v>17</v>
      </c>
      <c r="D6" s="7" t="s">
        <v>18</v>
      </c>
      <c r="E6" s="9" t="s">
        <v>19</v>
      </c>
      <c r="F6" s="7" t="s">
        <v>20</v>
      </c>
      <c r="G6" s="7" t="s">
        <v>21</v>
      </c>
      <c r="H6" s="7" t="s">
        <v>22</v>
      </c>
      <c r="I6" s="7" t="s">
        <v>23</v>
      </c>
      <c r="J6" s="10" t="s">
        <v>24</v>
      </c>
    </row>
    <row r="7">
      <c r="A7" s="11">
        <v>44784.0</v>
      </c>
      <c r="B7" s="12">
        <v>44785.0</v>
      </c>
      <c r="C7" s="13" t="s">
        <v>25</v>
      </c>
      <c r="D7" s="14">
        <v>100000.0</v>
      </c>
      <c r="E7" s="14">
        <v>100.0</v>
      </c>
      <c r="F7" s="19">
        <v>96.7862</v>
      </c>
      <c r="G7" s="20">
        <f>(E7-F7)/F7  * 365 /I7  *100</f>
        <v>5.999939931</v>
      </c>
      <c r="H7" s="17">
        <v>44987.0</v>
      </c>
      <c r="I7" s="18">
        <f>H7-B7</f>
        <v>202</v>
      </c>
      <c r="J7" s="18">
        <f>F7/100 *D7</f>
        <v>96786.2</v>
      </c>
    </row>
    <row r="9">
      <c r="A9" s="21"/>
      <c r="B9" s="3" t="s">
        <v>27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2.25"/>
  </cols>
  <sheetData>
    <row r="1">
      <c r="A1" s="22"/>
      <c r="B1" s="22"/>
      <c r="C1" s="22"/>
      <c r="D1" s="22"/>
      <c r="E1" s="22"/>
      <c r="F1" s="22"/>
      <c r="G1" s="22"/>
      <c r="H1" s="23" t="s">
        <v>28</v>
      </c>
      <c r="I1" s="22"/>
      <c r="J1" s="22"/>
    </row>
    <row r="2">
      <c r="A2" s="22"/>
      <c r="B2" s="22"/>
      <c r="C2" s="22"/>
      <c r="D2" s="6" t="s">
        <v>29</v>
      </c>
      <c r="E2" s="22"/>
      <c r="F2" s="22"/>
      <c r="G2" s="22"/>
      <c r="H2" s="22"/>
      <c r="I2" s="22"/>
      <c r="J2" s="22"/>
    </row>
    <row r="3">
      <c r="A3" s="22"/>
      <c r="B3" s="22"/>
      <c r="C3" s="22"/>
      <c r="D3" s="22"/>
      <c r="E3" s="22"/>
      <c r="F3" s="22"/>
      <c r="G3" s="22"/>
      <c r="H3" s="8" t="s">
        <v>30</v>
      </c>
      <c r="I3" s="22"/>
      <c r="J3" s="22"/>
    </row>
    <row r="4">
      <c r="A4" s="22"/>
      <c r="B4" s="24" t="s">
        <v>31</v>
      </c>
      <c r="C4" s="22"/>
      <c r="D4" s="25" t="s">
        <v>32</v>
      </c>
      <c r="E4" s="22"/>
      <c r="F4" s="22"/>
      <c r="G4" s="22"/>
      <c r="H4" s="22"/>
      <c r="I4" s="22"/>
      <c r="J4" s="22"/>
    </row>
    <row r="5">
      <c r="A5" s="22"/>
      <c r="B5" s="22"/>
      <c r="C5" s="22"/>
      <c r="D5" s="22"/>
      <c r="E5" s="22"/>
      <c r="F5" s="22"/>
      <c r="G5" s="22"/>
      <c r="H5" s="22" t="s">
        <v>33</v>
      </c>
      <c r="I5" s="26">
        <f>D22</f>
        <v>101</v>
      </c>
      <c r="J5" s="27"/>
    </row>
    <row r="6">
      <c r="A6" s="22"/>
      <c r="B6" s="28" t="s">
        <v>34</v>
      </c>
      <c r="C6" s="22"/>
      <c r="D6" s="25">
        <v>5.45</v>
      </c>
      <c r="E6" s="22"/>
      <c r="F6" s="22"/>
      <c r="G6" s="22"/>
      <c r="H6" s="22" t="s">
        <v>35</v>
      </c>
      <c r="I6" s="29">
        <f>-I18</f>
        <v>4.494383562</v>
      </c>
      <c r="J6" s="27"/>
    </row>
    <row r="7">
      <c r="A7" s="22"/>
      <c r="B7" s="22"/>
      <c r="C7" s="22"/>
      <c r="D7" s="22"/>
      <c r="E7" s="22"/>
      <c r="F7" s="22"/>
      <c r="G7" s="22"/>
      <c r="H7" s="22"/>
      <c r="I7" s="22"/>
      <c r="J7" s="27"/>
    </row>
    <row r="8">
      <c r="A8" s="22"/>
      <c r="B8" s="24" t="s">
        <v>36</v>
      </c>
      <c r="C8" s="22"/>
      <c r="D8" s="30">
        <v>45945.0</v>
      </c>
      <c r="E8" s="22"/>
      <c r="F8" s="22"/>
      <c r="G8" s="22"/>
      <c r="H8" s="7" t="s">
        <v>37</v>
      </c>
      <c r="I8" s="31">
        <f>XIRR(I17:I23,H17:H23)</f>
        <v>0.05089638522</v>
      </c>
      <c r="J8" s="27"/>
    </row>
    <row r="9">
      <c r="A9" s="22"/>
      <c r="B9" s="24" t="s">
        <v>38</v>
      </c>
      <c r="C9" s="22"/>
      <c r="D9" s="32">
        <v>100.0</v>
      </c>
      <c r="E9" s="22"/>
      <c r="F9" s="22"/>
      <c r="G9" s="22"/>
      <c r="H9" s="22"/>
      <c r="I9" s="22"/>
      <c r="J9" s="27"/>
    </row>
    <row r="10">
      <c r="A10" s="22"/>
      <c r="B10" s="24" t="s">
        <v>39</v>
      </c>
      <c r="C10" s="22"/>
      <c r="D10" s="33" t="s">
        <v>40</v>
      </c>
      <c r="E10" s="22"/>
      <c r="F10" s="22"/>
      <c r="G10" s="22"/>
      <c r="H10" s="22" t="s">
        <v>41</v>
      </c>
      <c r="I10" s="34">
        <v>0.050896</v>
      </c>
      <c r="J10" s="27"/>
    </row>
    <row r="11">
      <c r="A11" s="22"/>
      <c r="B11" s="28"/>
      <c r="C11" s="22"/>
      <c r="D11" s="22"/>
      <c r="E11" s="22"/>
      <c r="F11" s="22"/>
      <c r="G11" s="22"/>
      <c r="H11" s="7" t="s">
        <v>42</v>
      </c>
      <c r="I11" s="35">
        <f>XNPV(I10,I18:I23,H18:H23)</f>
        <v>101.0001114</v>
      </c>
      <c r="J11" s="27"/>
    </row>
    <row r="12">
      <c r="A12" s="22"/>
      <c r="B12" s="24" t="s">
        <v>43</v>
      </c>
      <c r="C12" s="22"/>
      <c r="D12" s="36" t="s">
        <v>44</v>
      </c>
      <c r="E12" s="22"/>
      <c r="F12" s="22"/>
      <c r="G12" s="22"/>
      <c r="H12" s="22"/>
      <c r="I12" s="22"/>
      <c r="J12" s="22"/>
    </row>
    <row r="13">
      <c r="A13" s="22"/>
      <c r="B13" s="22"/>
      <c r="C13" s="22"/>
      <c r="D13" s="22"/>
      <c r="E13" s="22"/>
      <c r="F13" s="22"/>
      <c r="G13" s="22"/>
      <c r="H13" s="22" t="s">
        <v>45</v>
      </c>
      <c r="I13" s="37">
        <f>D18</f>
        <v>44484</v>
      </c>
      <c r="J13" s="22"/>
    </row>
    <row r="14">
      <c r="A14" s="22"/>
      <c r="B14" s="24" t="s">
        <v>46</v>
      </c>
      <c r="C14" s="22"/>
      <c r="D14" s="30">
        <v>44785.0</v>
      </c>
      <c r="E14" s="22"/>
      <c r="F14" s="22"/>
      <c r="G14" s="22"/>
      <c r="H14" s="22" t="s">
        <v>47</v>
      </c>
      <c r="I14" s="37">
        <f>D16</f>
        <v>44785</v>
      </c>
      <c r="J14" s="22"/>
    </row>
    <row r="15">
      <c r="A15" s="22"/>
      <c r="B15" s="22"/>
      <c r="C15" s="22"/>
      <c r="D15" s="22"/>
      <c r="E15" s="22"/>
      <c r="F15" s="22"/>
      <c r="G15" s="22"/>
      <c r="H15" s="22"/>
      <c r="I15" s="38"/>
      <c r="J15" s="22"/>
    </row>
    <row r="16">
      <c r="A16" s="22"/>
      <c r="B16" s="24" t="s">
        <v>16</v>
      </c>
      <c r="C16" s="22"/>
      <c r="D16" s="30">
        <v>44785.0</v>
      </c>
      <c r="E16" s="22"/>
      <c r="F16" s="22"/>
      <c r="G16" s="22" t="s">
        <v>48</v>
      </c>
      <c r="H16" s="22" t="s">
        <v>49</v>
      </c>
      <c r="I16" s="38" t="s">
        <v>50</v>
      </c>
      <c r="J16" s="38"/>
    </row>
    <row r="17">
      <c r="A17" s="22"/>
      <c r="B17" s="22"/>
      <c r="C17" s="22"/>
      <c r="D17" s="22"/>
      <c r="E17" s="22"/>
      <c r="F17" s="22"/>
      <c r="G17" s="22"/>
      <c r="H17" s="37">
        <f>D16</f>
        <v>44785</v>
      </c>
      <c r="I17" s="29">
        <f>-I5</f>
        <v>-101</v>
      </c>
      <c r="J17" s="39"/>
    </row>
    <row r="18">
      <c r="A18" s="22"/>
      <c r="B18" s="24" t="s">
        <v>51</v>
      </c>
      <c r="C18" s="22"/>
      <c r="D18" s="30">
        <v>44484.0</v>
      </c>
      <c r="E18" s="22"/>
      <c r="F18" s="22"/>
      <c r="G18" s="32">
        <v>365.0</v>
      </c>
      <c r="H18" s="37">
        <f>D16</f>
        <v>44785</v>
      </c>
      <c r="I18" s="29">
        <f>-(H18-I13)/G18  *D6</f>
        <v>-4.494383562</v>
      </c>
      <c r="J18" s="22"/>
    </row>
    <row r="19">
      <c r="A19" s="22"/>
      <c r="B19" s="28"/>
      <c r="C19" s="22"/>
      <c r="D19" s="22"/>
      <c r="E19" s="22"/>
      <c r="F19" s="22"/>
      <c r="G19" s="32">
        <v>365.0</v>
      </c>
      <c r="H19" s="37">
        <f>D18+G19</f>
        <v>44849</v>
      </c>
      <c r="I19" s="29">
        <f>(H19-I13)/G19  *D6</f>
        <v>5.45</v>
      </c>
      <c r="J19" s="22"/>
    </row>
    <row r="20">
      <c r="A20" s="22"/>
      <c r="B20" s="24" t="s">
        <v>52</v>
      </c>
      <c r="C20" s="22"/>
      <c r="D20" s="33" t="s">
        <v>53</v>
      </c>
      <c r="E20" s="22"/>
      <c r="F20" s="22"/>
      <c r="G20" s="32">
        <v>365.0</v>
      </c>
      <c r="H20" s="37">
        <f t="shared" ref="H20:H22" si="1">H19+G20</f>
        <v>45214</v>
      </c>
      <c r="I20" s="29">
        <f>(H20-H19)/G20  *D6</f>
        <v>5.45</v>
      </c>
      <c r="J20" s="22"/>
    </row>
    <row r="21">
      <c r="A21" s="22"/>
      <c r="B21" s="22"/>
      <c r="C21" s="22"/>
      <c r="D21" s="22"/>
      <c r="E21" s="22"/>
      <c r="F21" s="22"/>
      <c r="G21" s="32">
        <v>366.0</v>
      </c>
      <c r="H21" s="37">
        <f t="shared" si="1"/>
        <v>45580</v>
      </c>
      <c r="I21" s="29">
        <f>(H21-H20)/G21  *D6</f>
        <v>5.45</v>
      </c>
      <c r="J21" s="22"/>
    </row>
    <row r="22">
      <c r="A22" s="22"/>
      <c r="B22" s="24" t="s">
        <v>42</v>
      </c>
      <c r="C22" s="22"/>
      <c r="D22" s="32">
        <v>101.0</v>
      </c>
      <c r="E22" s="22"/>
      <c r="F22" s="22"/>
      <c r="G22" s="32">
        <v>365.0</v>
      </c>
      <c r="H22" s="37">
        <f t="shared" si="1"/>
        <v>45945</v>
      </c>
      <c r="I22" s="29">
        <f>(H22-H21)/G22  *D6</f>
        <v>5.45</v>
      </c>
      <c r="J22" s="22"/>
    </row>
    <row r="23">
      <c r="A23" s="22"/>
      <c r="B23" s="22"/>
      <c r="C23" s="22"/>
      <c r="D23" s="22"/>
      <c r="E23" s="22"/>
      <c r="F23" s="22"/>
      <c r="G23" s="22"/>
      <c r="H23" s="37">
        <f>H22</f>
        <v>45945</v>
      </c>
      <c r="I23" s="40">
        <v>100.0</v>
      </c>
      <c r="J23" s="41"/>
    </row>
    <row r="24">
      <c r="A24" s="22"/>
      <c r="B24" s="22"/>
      <c r="C24" s="22"/>
      <c r="D24" s="22"/>
      <c r="E24" s="22"/>
      <c r="F24" s="22"/>
      <c r="G24" s="22"/>
      <c r="H24" s="22"/>
      <c r="I24" s="22"/>
      <c r="J24" s="41"/>
    </row>
    <row r="25">
      <c r="A25" s="22"/>
      <c r="B25" s="22"/>
      <c r="C25" s="22"/>
      <c r="D25" s="22"/>
      <c r="E25" s="22"/>
      <c r="F25" s="22"/>
      <c r="G25" s="22"/>
      <c r="H25" s="22"/>
      <c r="I25" s="42"/>
      <c r="J25" s="22"/>
    </row>
    <row r="26">
      <c r="A26" s="22"/>
      <c r="B26" s="22"/>
      <c r="C26" s="22"/>
      <c r="D26" s="22"/>
      <c r="E26" s="22"/>
      <c r="F26" s="22"/>
      <c r="G26" s="22"/>
      <c r="H26" s="22"/>
      <c r="I26" s="42"/>
      <c r="J26" s="22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3.13"/>
    <col customWidth="1" min="7" max="7" width="11.75"/>
    <col customWidth="1" min="8" max="8" width="21.25"/>
    <col customWidth="1" min="10" max="10" width="9.75"/>
    <col customWidth="1" min="11" max="11" width="9.5"/>
  </cols>
  <sheetData>
    <row r="1">
      <c r="A1" s="43" t="s">
        <v>14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</row>
    <row r="2">
      <c r="A2" s="46" t="s">
        <v>46</v>
      </c>
      <c r="B2" s="47" t="s">
        <v>16</v>
      </c>
      <c r="C2" s="46" t="s">
        <v>22</v>
      </c>
      <c r="D2" s="46" t="s">
        <v>54</v>
      </c>
      <c r="E2" s="46" t="s">
        <v>55</v>
      </c>
      <c r="F2" s="46" t="s">
        <v>34</v>
      </c>
      <c r="G2" s="48" t="s">
        <v>56</v>
      </c>
      <c r="H2" s="46" t="s">
        <v>57</v>
      </c>
      <c r="I2" s="46" t="s">
        <v>58</v>
      </c>
      <c r="J2" s="46" t="s">
        <v>33</v>
      </c>
      <c r="K2" s="46" t="s">
        <v>59</v>
      </c>
      <c r="L2" s="46" t="s">
        <v>60</v>
      </c>
    </row>
    <row r="3">
      <c r="A3" s="49">
        <v>44781.0</v>
      </c>
      <c r="B3" s="49">
        <v>44782.0</v>
      </c>
      <c r="C3" s="49">
        <v>48230.0</v>
      </c>
      <c r="D3" s="14">
        <v>100.0</v>
      </c>
      <c r="E3" s="18">
        <v>4.0</v>
      </c>
      <c r="F3" s="50">
        <v>0.0654</v>
      </c>
      <c r="G3" s="51">
        <v>2.0</v>
      </c>
      <c r="H3" s="13" t="s">
        <v>61</v>
      </c>
      <c r="I3" s="14">
        <v>100000.0</v>
      </c>
      <c r="J3" s="15">
        <f>ROUND(PRICE(B3,C3,F3,K3,D3,G3,4),4)</f>
        <v>94.5491</v>
      </c>
      <c r="K3" s="50">
        <v>0.0735</v>
      </c>
      <c r="L3" s="52">
        <f>J3/D3  *I3</f>
        <v>94549.1</v>
      </c>
    </row>
    <row r="5">
      <c r="A5" s="43" t="s">
        <v>26</v>
      </c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</row>
    <row r="6">
      <c r="A6" s="46" t="s">
        <v>46</v>
      </c>
      <c r="B6" s="47" t="s">
        <v>16</v>
      </c>
      <c r="C6" s="46" t="s">
        <v>22</v>
      </c>
      <c r="D6" s="46" t="s">
        <v>54</v>
      </c>
      <c r="E6" s="46" t="s">
        <v>55</v>
      </c>
      <c r="F6" s="46" t="s">
        <v>34</v>
      </c>
      <c r="G6" s="48" t="s">
        <v>56</v>
      </c>
      <c r="H6" s="46" t="s">
        <v>57</v>
      </c>
      <c r="I6" s="46" t="s">
        <v>58</v>
      </c>
      <c r="J6" s="46" t="s">
        <v>33</v>
      </c>
      <c r="K6" s="46" t="s">
        <v>59</v>
      </c>
      <c r="L6" s="46" t="s">
        <v>60</v>
      </c>
    </row>
    <row r="7">
      <c r="A7" s="49">
        <v>44781.0</v>
      </c>
      <c r="B7" s="49">
        <v>44782.0</v>
      </c>
      <c r="C7" s="49">
        <v>48230.0</v>
      </c>
      <c r="D7" s="14">
        <v>100.0</v>
      </c>
      <c r="E7" s="18">
        <v>4.0</v>
      </c>
      <c r="F7" s="50">
        <v>0.0654</v>
      </c>
      <c r="G7" s="51">
        <v>2.0</v>
      </c>
      <c r="H7" s="13" t="s">
        <v>61</v>
      </c>
      <c r="I7" s="14">
        <v>100000.0</v>
      </c>
      <c r="J7" s="53">
        <v>94.5491</v>
      </c>
      <c r="K7" s="54">
        <f>YIELD(B7,C7,F7,J7,D7,G7,E7)</f>
        <v>0.0734999722</v>
      </c>
      <c r="L7" s="52">
        <f>J7/D7  *I7</f>
        <v>94549.1</v>
      </c>
    </row>
    <row r="10">
      <c r="A10" s="2"/>
    </row>
  </sheetData>
  <drawing r:id="rId1"/>
</worksheet>
</file>